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Bilordning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2" l="1"/>
  <c r="B3" i="2"/>
  <c r="B6" i="2"/>
  <c r="H9" i="2"/>
  <c r="B9" i="2"/>
  <c r="B10" i="2"/>
  <c r="E15" i="2"/>
  <c r="E9" i="2"/>
  <c r="B15" i="2"/>
  <c r="E7" i="2"/>
  <c r="E8" i="2"/>
  <c r="E17" i="2"/>
  <c r="B17" i="2"/>
  <c r="B14" i="2"/>
  <c r="B16" i="2"/>
  <c r="B18" i="2"/>
  <c r="H15" i="2"/>
  <c r="H18" i="2"/>
  <c r="E14" i="2"/>
  <c r="E16" i="2"/>
  <c r="E18" i="2"/>
</calcChain>
</file>

<file path=xl/comments1.xml><?xml version="1.0" encoding="utf-8"?>
<comments xmlns="http://schemas.openxmlformats.org/spreadsheetml/2006/main">
  <authors>
    <author>kontor1</author>
  </authors>
  <commentList>
    <comment ref="G11" authorId="0">
      <text>
        <r>
          <rPr>
            <b/>
            <sz val="9"/>
            <color indexed="81"/>
            <rFont val="Tahoma"/>
            <charset val="1"/>
          </rPr>
          <t xml:space="preserve">RugaardRevision:
</t>
        </r>
        <r>
          <rPr>
            <sz val="8"/>
            <color indexed="81"/>
            <rFont val="Tahoma"/>
            <family val="2"/>
          </rPr>
          <t>Iflg. Firmabilanalysen for 2013 er værditabet for biler over 3 år i intervallet, 38% - 57%. Gennemsnittet er 47%.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<sst xmlns="http://schemas.openxmlformats.org/spreadsheetml/2006/main" count="61" uniqueCount="59">
  <si>
    <t>Grøn ejerafgift (vægtafgift)</t>
  </si>
  <si>
    <t>Forsikring</t>
  </si>
  <si>
    <t>Service og vedligeholdelse</t>
  </si>
  <si>
    <t>Falck, vejhjælp mv.</t>
  </si>
  <si>
    <t>Diverse</t>
  </si>
  <si>
    <t xml:space="preserve"> </t>
  </si>
  <si>
    <t>Antal km til og fra arbejde pr. dag</t>
  </si>
  <si>
    <t>Forventet kørte km pr. år</t>
  </si>
  <si>
    <t>Heraf private antal km pr. år</t>
  </si>
  <si>
    <t>Antal arbejdsdage pr. år</t>
  </si>
  <si>
    <t>Forventet kørte km pr. liter brændstof</t>
  </si>
  <si>
    <t>Pris pr. lister brændstof</t>
  </si>
  <si>
    <t>Brændstofforbrug</t>
  </si>
  <si>
    <t>Dato for første indregistrering</t>
  </si>
  <si>
    <t>Anskaffelsessum, bil eksklusiv levering mv.</t>
  </si>
  <si>
    <t>Levering mv.</t>
  </si>
  <si>
    <t>Eftermonteret ekstraudstyr</t>
  </si>
  <si>
    <t>Samlet anskaffelsesværdi, bil</t>
  </si>
  <si>
    <t>Forventet afskrivning, 50% over 3 år.</t>
  </si>
  <si>
    <t>Afskrivning</t>
  </si>
  <si>
    <t>Samlet omkostninger</t>
  </si>
  <si>
    <t>Driftsomkostninger</t>
  </si>
  <si>
    <t>Anskaffelse</t>
  </si>
  <si>
    <t>Kørsel</t>
  </si>
  <si>
    <t>Fri bil</t>
  </si>
  <si>
    <t>Andel af driftsomkostninger</t>
  </si>
  <si>
    <t>Kørselsgodtgørelse</t>
  </si>
  <si>
    <t>Anskaffelsessum</t>
  </si>
  <si>
    <t>Grøn ejerafgift</t>
  </si>
  <si>
    <t>- modtaget kørselsgodtgørelse</t>
  </si>
  <si>
    <t>Skatteværdi af befordringsfradrag</t>
  </si>
  <si>
    <t>- erhvervsmæssig andel</t>
  </si>
  <si>
    <t>Kræver dokumentation for erhvervsmæssig kørsel ved brug af skema for kørselsgodtgørelse.</t>
  </si>
  <si>
    <t>Kræver løbende indberetning til skat ved ansættelsesfor-hold.</t>
  </si>
  <si>
    <t>Dato for Anskaffelse</t>
  </si>
  <si>
    <t>Anskaffelsessum ved første indregistrering</t>
  </si>
  <si>
    <t>Kørselgodtgørelse indtil, 20.000 km</t>
  </si>
  <si>
    <t>Kørselgodtgørelse efter 20.000 km</t>
  </si>
  <si>
    <t>Befordingsfradrag, indtil 120 km</t>
  </si>
  <si>
    <t>Befordingsfradrag, efter 120 km</t>
  </si>
  <si>
    <t>Satser</t>
  </si>
  <si>
    <t>Vejledning</t>
  </si>
  <si>
    <t>Indtast i de grå felter.</t>
  </si>
  <si>
    <t>Forudsætning</t>
  </si>
  <si>
    <t>Den private omkostning bliver beregnet.</t>
  </si>
  <si>
    <t>Den ordning som er markeret med blå er den billigeste.</t>
  </si>
  <si>
    <t>Forbehold</t>
  </si>
  <si>
    <t>Denne beregning er alene vejledende, og inden et endeligt valg, bør man kontakte rådgiver.</t>
  </si>
  <si>
    <t>RugaardRevision har intet ansvar for anvendelse af dette regneark, som ikke bør anvendes uden konkret rådgivning.</t>
  </si>
  <si>
    <t>Regnearket er afstemt i henhold til skatteregnerne for 2013, og tager ikke højde for andre forhold en de nævnte, som kan have indfyldelse på ens skatteopgørelse.</t>
  </si>
  <si>
    <t>Kilde: https://www.retsinformation.dk/Forms/R0710.aspx?id=144129</t>
  </si>
  <si>
    <t>Erhvervsmæssig andel - SKATs vurdering</t>
  </si>
  <si>
    <t>SKAT´s vurdering (antal km, privat):</t>
  </si>
  <si>
    <t>Anvender kørerbog</t>
  </si>
  <si>
    <t>Erhvervsmæssig andel - Dokumenteret</t>
  </si>
  <si>
    <t>Angiv "Sand", såfremt erhvervsmæssig kørsel dokumenteres med kørebog, ellers angiv "Falsk".</t>
  </si>
  <si>
    <t>Samlet omkostninger ekskl. renter</t>
  </si>
  <si>
    <t>Skattepct. for sundshedsbidrag, kommuneskat og kirkeskat, i alt</t>
  </si>
  <si>
    <t>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</si>
</sst>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164" fontId="0" fillId="0" borderId="0" xfId="3" applyNumberFormat="1" applyFont="1"/>
    <xf numFmtId="0" fontId="0" fillId="0" borderId="0" xfId="0" applyBorder="1"/>
    <xf numFmtId="43" fontId="5" fillId="0" borderId="0" xfId="3" applyNumberFormat="1" applyFont="1"/>
    <xf numFmtId="165" fontId="5" fillId="0" borderId="0" xfId="4" applyNumberFormat="1" applyFont="1"/>
    <xf numFmtId="0" fontId="0" fillId="0" borderId="0" xfId="0" applyFill="1"/>
    <xf numFmtId="0" fontId="5" fillId="0" borderId="0" xfId="0" applyFont="1"/>
    <xf numFmtId="43" fontId="5" fillId="0" borderId="2" xfId="3" applyNumberFormat="1" applyFont="1" applyBorder="1"/>
    <xf numFmtId="43" fontId="5" fillId="0" borderId="0" xfId="3" applyNumberFormat="1" applyFont="1" applyBorder="1"/>
    <xf numFmtId="43" fontId="6" fillId="0" borderId="2" xfId="3" applyNumberFormat="1" applyFont="1" applyBorder="1"/>
    <xf numFmtId="0" fontId="6" fillId="0" borderId="0" xfId="0" applyFont="1"/>
    <xf numFmtId="43" fontId="5" fillId="0" borderId="0" xfId="3" applyNumberFormat="1" applyFont="1" applyFill="1"/>
    <xf numFmtId="0" fontId="1" fillId="2" borderId="0" xfId="0" applyFont="1" applyFill="1"/>
    <xf numFmtId="0" fontId="0" fillId="2" borderId="0" xfId="0" applyFill="1"/>
    <xf numFmtId="43" fontId="5" fillId="0" borderId="1" xfId="3" applyNumberFormat="1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top"/>
    </xf>
    <xf numFmtId="165" fontId="7" fillId="0" borderId="0" xfId="4" applyNumberFormat="1" applyFont="1" applyAlignment="1">
      <alignment vertical="top"/>
    </xf>
    <xf numFmtId="0" fontId="0" fillId="0" borderId="0" xfId="0" applyAlignment="1">
      <alignment wrapText="1"/>
    </xf>
    <xf numFmtId="164" fontId="0" fillId="2" borderId="0" xfId="3" applyNumberFormat="1" applyFont="1" applyFill="1"/>
    <xf numFmtId="0" fontId="9" fillId="0" borderId="0" xfId="0" applyFont="1"/>
    <xf numFmtId="14" fontId="5" fillId="3" borderId="0" xfId="0" applyNumberFormat="1" applyFont="1" applyFill="1"/>
    <xf numFmtId="43" fontId="5" fillId="3" borderId="0" xfId="3" applyNumberFormat="1" applyFont="1" applyFill="1"/>
    <xf numFmtId="43" fontId="5" fillId="3" borderId="0" xfId="3" applyNumberFormat="1" applyFont="1" applyFill="1" applyBorder="1"/>
    <xf numFmtId="10" fontId="5" fillId="3" borderId="0" xfId="4" applyNumberFormat="1" applyFont="1" applyFill="1"/>
    <xf numFmtId="0" fontId="5" fillId="0" borderId="0" xfId="0" applyFont="1" applyAlignment="1">
      <alignment vertical="top"/>
    </xf>
    <xf numFmtId="0" fontId="5" fillId="3" borderId="0" xfId="0" applyFont="1" applyFill="1" applyAlignment="1">
      <alignment vertical="top"/>
    </xf>
    <xf numFmtId="43" fontId="5" fillId="0" borderId="0" xfId="3" applyNumberFormat="1" applyFont="1" applyFill="1" applyBorder="1"/>
    <xf numFmtId="0" fontId="5" fillId="0" borderId="0" xfId="0" applyFont="1" applyFill="1" applyBorder="1"/>
    <xf numFmtId="14" fontId="5" fillId="0" borderId="0" xfId="0" applyNumberFormat="1" applyFont="1" applyFill="1" applyBorder="1"/>
    <xf numFmtId="43" fontId="6" fillId="0" borderId="0" xfId="3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vertical="top"/>
    </xf>
    <xf numFmtId="165" fontId="7" fillId="0" borderId="0" xfId="4" applyNumberFormat="1" applyFont="1" applyFill="1" applyBorder="1" applyAlignment="1">
      <alignment vertical="top"/>
    </xf>
    <xf numFmtId="0" fontId="0" fillId="0" borderId="0" xfId="0" applyFill="1" applyBorder="1"/>
    <xf numFmtId="0" fontId="6" fillId="0" borderId="1" xfId="0" applyFont="1" applyBorder="1" applyAlignment="1">
      <alignment horizontal="right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Border="1"/>
    <xf numFmtId="43" fontId="6" fillId="0" borderId="0" xfId="3" applyNumberFormat="1" applyFont="1" applyBorder="1"/>
    <xf numFmtId="0" fontId="1" fillId="0" borderId="0" xfId="0" applyFont="1" applyFill="1"/>
  </cellXfs>
  <cellStyles count="5">
    <cellStyle name="Besøgt link" xfId="2" builtinId="9" hidden="1"/>
    <cellStyle name="Komma" xfId="3" builtinId="3"/>
    <cellStyle name="Link" xfId="1" builtinId="8" hidden="1"/>
    <cellStyle name="Normal" xfId="0" builtinId="0"/>
    <cellStyle name="Procent" xfId="4" builtinId="5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1"/>
  <sheetViews>
    <sheetView showGridLines="0" tabSelected="1" zoomScaleNormal="100" workbookViewId="0">
      <selection activeCell="J3" sqref="J3"/>
    </sheetView>
  </sheetViews>
  <sheetFormatPr defaultColWidth="11" defaultRowHeight="15.75" x14ac:dyDescent="0.25"/>
  <cols>
    <col min="1" max="1" width="24.625" customWidth="1"/>
    <col min="2" max="2" width="10.625" customWidth="1"/>
    <col min="3" max="3" width="1.625" customWidth="1"/>
    <col min="4" max="4" width="30.625" customWidth="1"/>
    <col min="5" max="5" width="10.625" customWidth="1"/>
    <col min="6" max="6" width="1.625" style="3" customWidth="1"/>
    <col min="7" max="7" width="30.625" customWidth="1"/>
    <col min="8" max="8" width="10.625" customWidth="1"/>
    <col min="9" max="9" width="1.625" customWidth="1"/>
    <col min="10" max="10" width="30.625" style="6" customWidth="1"/>
    <col min="11" max="11" width="11" style="6"/>
  </cols>
  <sheetData>
    <row r="1" spans="1:11" ht="9" customHeight="1" x14ac:dyDescent="0.25">
      <c r="A1" s="1"/>
    </row>
    <row r="2" spans="1:11" x14ac:dyDescent="0.25">
      <c r="A2" s="13" t="s">
        <v>21</v>
      </c>
      <c r="B2" s="14"/>
      <c r="D2" s="13" t="s">
        <v>23</v>
      </c>
      <c r="E2" s="14"/>
      <c r="G2" s="13" t="s">
        <v>22</v>
      </c>
      <c r="H2" s="14"/>
      <c r="J2" s="42"/>
    </row>
    <row r="3" spans="1:11" x14ac:dyDescent="0.25">
      <c r="A3" s="7" t="s">
        <v>12</v>
      </c>
      <c r="B3" s="4">
        <f>+E5/E10*E11</f>
        <v>18333.333333333336</v>
      </c>
      <c r="D3" s="7" t="s">
        <v>6</v>
      </c>
      <c r="E3" s="24">
        <v>8</v>
      </c>
      <c r="G3" s="7" t="s">
        <v>13</v>
      </c>
      <c r="H3" s="23">
        <v>39814</v>
      </c>
      <c r="J3" s="30"/>
      <c r="K3" s="31"/>
    </row>
    <row r="4" spans="1:11" x14ac:dyDescent="0.25">
      <c r="A4" s="7" t="s">
        <v>0</v>
      </c>
      <c r="B4" s="24">
        <v>1400</v>
      </c>
      <c r="D4" s="7" t="s">
        <v>9</v>
      </c>
      <c r="E4" s="24">
        <v>220</v>
      </c>
      <c r="G4" s="7" t="s">
        <v>34</v>
      </c>
      <c r="H4" s="23">
        <v>41275</v>
      </c>
      <c r="J4" s="30"/>
      <c r="K4" s="31"/>
    </row>
    <row r="5" spans="1:11" x14ac:dyDescent="0.25">
      <c r="A5" s="7" t="s">
        <v>1</v>
      </c>
      <c r="B5" s="24">
        <v>7548.67</v>
      </c>
      <c r="D5" s="7" t="s">
        <v>7</v>
      </c>
      <c r="E5" s="24">
        <v>20000</v>
      </c>
      <c r="G5" s="7" t="s">
        <v>35</v>
      </c>
      <c r="H5" s="12">
        <v>600000</v>
      </c>
      <c r="J5" s="30"/>
      <c r="K5" s="31"/>
    </row>
    <row r="6" spans="1:11" x14ac:dyDescent="0.25">
      <c r="A6" s="7" t="s">
        <v>2</v>
      </c>
      <c r="B6" s="24">
        <f>37000/3</f>
        <v>12333.333333333334</v>
      </c>
      <c r="D6" s="7" t="s">
        <v>8</v>
      </c>
      <c r="E6" s="24">
        <v>19000</v>
      </c>
      <c r="G6" s="7" t="s">
        <v>14</v>
      </c>
      <c r="H6" s="24">
        <v>350000</v>
      </c>
      <c r="J6" s="30"/>
      <c r="K6" s="29"/>
    </row>
    <row r="7" spans="1:11" x14ac:dyDescent="0.25">
      <c r="A7" s="7" t="s">
        <v>3</v>
      </c>
      <c r="B7" s="24">
        <v>0</v>
      </c>
      <c r="D7" s="7" t="s">
        <v>52</v>
      </c>
      <c r="E7" s="4">
        <f>+E4*E3+8000</f>
        <v>9760</v>
      </c>
      <c r="G7" s="7" t="s">
        <v>15</v>
      </c>
      <c r="H7" s="24">
        <v>0</v>
      </c>
      <c r="J7" s="30"/>
      <c r="K7" s="29"/>
    </row>
    <row r="8" spans="1:11" x14ac:dyDescent="0.25">
      <c r="A8" s="7" t="s">
        <v>4</v>
      </c>
      <c r="B8" s="25">
        <v>3535</v>
      </c>
      <c r="D8" s="7" t="s">
        <v>51</v>
      </c>
      <c r="E8" s="5">
        <f>+(E5-E7)/E5</f>
        <v>0.51200000000000001</v>
      </c>
      <c r="G8" s="7" t="s">
        <v>16</v>
      </c>
      <c r="H8" s="24">
        <v>0</v>
      </c>
      <c r="J8" s="30"/>
      <c r="K8" s="29"/>
    </row>
    <row r="9" spans="1:11" ht="16.5" thickBot="1" x14ac:dyDescent="0.3">
      <c r="A9" s="7" t="s">
        <v>19</v>
      </c>
      <c r="B9" s="9">
        <f>+H9*H11/3</f>
        <v>58333.333333333336</v>
      </c>
      <c r="D9" s="7" t="s">
        <v>54</v>
      </c>
      <c r="E9" s="5">
        <f>(E5-E6)/E5</f>
        <v>0.05</v>
      </c>
      <c r="G9" s="7" t="s">
        <v>17</v>
      </c>
      <c r="H9" s="10">
        <f>SUM(H6:H8)</f>
        <v>350000</v>
      </c>
      <c r="J9" s="30"/>
      <c r="K9" s="32"/>
    </row>
    <row r="10" spans="1:11" ht="16.5" thickBot="1" x14ac:dyDescent="0.3">
      <c r="A10" s="11" t="s">
        <v>56</v>
      </c>
      <c r="B10" s="10">
        <f>SUM(B3:B9)</f>
        <v>101483.67000000001</v>
      </c>
      <c r="D10" s="7" t="s">
        <v>10</v>
      </c>
      <c r="E10" s="24">
        <v>12</v>
      </c>
      <c r="G10" s="17" t="s">
        <v>43</v>
      </c>
      <c r="H10" s="4"/>
      <c r="J10" s="33"/>
      <c r="K10" s="29"/>
    </row>
    <row r="11" spans="1:11" x14ac:dyDescent="0.25">
      <c r="A11" s="40"/>
      <c r="B11" s="41"/>
      <c r="D11" s="7" t="s">
        <v>11</v>
      </c>
      <c r="E11" s="24">
        <v>11</v>
      </c>
      <c r="G11" s="18" t="s">
        <v>18</v>
      </c>
      <c r="H11" s="19">
        <v>0.5</v>
      </c>
      <c r="J11" s="34"/>
      <c r="K11" s="35"/>
    </row>
    <row r="12" spans="1:11" ht="7.5" customHeight="1" x14ac:dyDescent="0.25">
      <c r="A12" s="3"/>
      <c r="B12" s="3"/>
      <c r="J12" s="36"/>
      <c r="K12" s="36"/>
    </row>
    <row r="13" spans="1:11" x14ac:dyDescent="0.25">
      <c r="A13" s="13" t="s">
        <v>25</v>
      </c>
      <c r="B13" s="13"/>
      <c r="D13" s="13" t="s">
        <v>26</v>
      </c>
      <c r="E13" s="13"/>
      <c r="G13" s="13" t="s">
        <v>24</v>
      </c>
      <c r="H13" s="13"/>
    </row>
    <row r="14" spans="1:11" x14ac:dyDescent="0.25">
      <c r="A14" s="7" t="s">
        <v>20</v>
      </c>
      <c r="B14" s="4">
        <f>+B10</f>
        <v>101483.67000000001</v>
      </c>
      <c r="D14" s="7" t="s">
        <v>20</v>
      </c>
      <c r="E14" s="4">
        <f>+B10</f>
        <v>101483.67000000001</v>
      </c>
      <c r="G14" s="7" t="s">
        <v>27</v>
      </c>
      <c r="H14" s="4">
        <f>IF(DATEDIF(H3,H4,"m")&gt;36,0.25*MIN(MAX(H5*0.75,160000),300000)+0.2*MAX(H5*0.75-300000,0),0.25*MIN(MAX(H6,160000),300000)+0.2*MAX(H6-300000,0))</f>
        <v>105000</v>
      </c>
    </row>
    <row r="15" spans="1:11" x14ac:dyDescent="0.25">
      <c r="A15" s="7" t="s">
        <v>31</v>
      </c>
      <c r="B15" s="15">
        <f>-IF(B20,E9*B10,B10*E8)</f>
        <v>-5074.183500000001</v>
      </c>
      <c r="D15" s="7" t="s">
        <v>29</v>
      </c>
      <c r="E15" s="15">
        <f>-MIN(E5-E6,20000)*H28+MAX(E5-E6-20000,0)</f>
        <v>-3820</v>
      </c>
      <c r="G15" s="7" t="s">
        <v>28</v>
      </c>
      <c r="H15" s="4">
        <f>+B4*1.5</f>
        <v>2100</v>
      </c>
    </row>
    <row r="16" spans="1:11" x14ac:dyDescent="0.25">
      <c r="A16" s="7" t="s">
        <v>5</v>
      </c>
      <c r="B16" s="4">
        <f>SUM(B14:B15)</f>
        <v>96409.486500000014</v>
      </c>
      <c r="E16" s="4">
        <f>SUM(E14:E15)</f>
        <v>97663.670000000013</v>
      </c>
      <c r="H16" s="9"/>
    </row>
    <row r="17" spans="1:8" x14ac:dyDescent="0.25">
      <c r="A17" s="7" t="s">
        <v>30</v>
      </c>
      <c r="B17" s="4">
        <f>-E4*H24*(MAX(MIN(E3,120)-24,0)*H26+MAX(E3-120,0)*H27)</f>
        <v>0</v>
      </c>
      <c r="D17" s="7" t="s">
        <v>30</v>
      </c>
      <c r="E17" s="4">
        <f>-E4*H24*(MAX(MIN(E3,120)-24,0)*H26+MAX(E3-120,0)*H27)</f>
        <v>0</v>
      </c>
    </row>
    <row r="18" spans="1:8" ht="16.5" thickBot="1" x14ac:dyDescent="0.3">
      <c r="A18" s="7"/>
      <c r="B18" s="8">
        <f>SUM(B16:B17)</f>
        <v>96409.486500000014</v>
      </c>
      <c r="E18" s="8">
        <f>SUM(E16:E17)</f>
        <v>97663.670000000013</v>
      </c>
      <c r="H18" s="8">
        <f>SUM(H14:H17)</f>
        <v>107100</v>
      </c>
    </row>
    <row r="19" spans="1:8" ht="7.5" customHeight="1" x14ac:dyDescent="0.25">
      <c r="A19" s="7"/>
      <c r="B19" s="2"/>
    </row>
    <row r="20" spans="1:8" x14ac:dyDescent="0.25">
      <c r="A20" s="27" t="s">
        <v>53</v>
      </c>
      <c r="B20" s="28" t="b">
        <v>1</v>
      </c>
      <c r="D20" s="38" t="s">
        <v>32</v>
      </c>
      <c r="E20" s="38"/>
      <c r="G20" s="38" t="s">
        <v>33</v>
      </c>
      <c r="H20" s="38"/>
    </row>
    <row r="21" spans="1:8" x14ac:dyDescent="0.25">
      <c r="A21" s="38" t="s">
        <v>55</v>
      </c>
      <c r="B21" s="38"/>
      <c r="D21" s="38"/>
      <c r="E21" s="38"/>
      <c r="G21" s="38"/>
      <c r="H21" s="38"/>
    </row>
    <row r="22" spans="1:8" x14ac:dyDescent="0.25">
      <c r="A22" s="38"/>
      <c r="B22" s="38"/>
    </row>
    <row r="23" spans="1:8" x14ac:dyDescent="0.25">
      <c r="A23" s="13" t="s">
        <v>41</v>
      </c>
      <c r="B23" s="21"/>
      <c r="D23" s="13" t="s">
        <v>46</v>
      </c>
      <c r="E23" s="14"/>
      <c r="G23" s="13" t="s">
        <v>40</v>
      </c>
      <c r="H23" s="14"/>
    </row>
    <row r="24" spans="1:8" x14ac:dyDescent="0.25">
      <c r="A24" s="7" t="s">
        <v>42</v>
      </c>
      <c r="B24" s="7"/>
      <c r="D24" s="38" t="s">
        <v>47</v>
      </c>
      <c r="E24" s="38"/>
      <c r="G24" s="38" t="s">
        <v>57</v>
      </c>
      <c r="H24" s="26">
        <v>0.313</v>
      </c>
    </row>
    <row r="25" spans="1:8" x14ac:dyDescent="0.25">
      <c r="A25" s="7" t="s">
        <v>44</v>
      </c>
      <c r="B25" s="7"/>
      <c r="D25" s="38"/>
      <c r="E25" s="38"/>
      <c r="G25" s="39"/>
      <c r="H25" s="37" t="s">
        <v>58</v>
      </c>
    </row>
    <row r="26" spans="1:8" ht="15.75" customHeight="1" x14ac:dyDescent="0.25">
      <c r="A26" s="38" t="s">
        <v>45</v>
      </c>
      <c r="B26" s="38"/>
      <c r="D26" s="38" t="s">
        <v>48</v>
      </c>
      <c r="E26" s="38"/>
      <c r="G26" s="7" t="s">
        <v>38</v>
      </c>
      <c r="H26" s="24">
        <v>2.13</v>
      </c>
    </row>
    <row r="27" spans="1:8" x14ac:dyDescent="0.25">
      <c r="A27" s="38"/>
      <c r="B27" s="38"/>
      <c r="C27" s="6"/>
      <c r="D27" s="38"/>
      <c r="E27" s="38"/>
      <c r="G27" s="7" t="s">
        <v>39</v>
      </c>
      <c r="H27" s="24">
        <v>1.07</v>
      </c>
    </row>
    <row r="28" spans="1:8" ht="15.75" customHeight="1" x14ac:dyDescent="0.25">
      <c r="A28" s="7"/>
      <c r="B28" s="7"/>
      <c r="D28" s="38" t="s">
        <v>49</v>
      </c>
      <c r="E28" s="38"/>
      <c r="G28" s="7" t="s">
        <v>36</v>
      </c>
      <c r="H28" s="24">
        <v>3.82</v>
      </c>
    </row>
    <row r="29" spans="1:8" x14ac:dyDescent="0.25">
      <c r="A29" s="20"/>
      <c r="B29" s="20"/>
      <c r="D29" s="38"/>
      <c r="E29" s="38"/>
      <c r="G29" s="7" t="s">
        <v>37</v>
      </c>
      <c r="H29" s="24">
        <v>2.13</v>
      </c>
    </row>
    <row r="30" spans="1:8" x14ac:dyDescent="0.25">
      <c r="D30" s="38"/>
      <c r="E30" s="38"/>
      <c r="G30" s="22" t="s">
        <v>50</v>
      </c>
    </row>
    <row r="31" spans="1:8" x14ac:dyDescent="0.25">
      <c r="G31" s="16"/>
    </row>
  </sheetData>
  <mergeCells count="8">
    <mergeCell ref="D28:E30"/>
    <mergeCell ref="D20:E21"/>
    <mergeCell ref="A21:B22"/>
    <mergeCell ref="G20:H21"/>
    <mergeCell ref="G24:G25"/>
    <mergeCell ref="A26:B27"/>
    <mergeCell ref="D24:E25"/>
    <mergeCell ref="D26:E27"/>
  </mergeCells>
  <conditionalFormatting sqref="B18:H18">
    <cfRule type="top10" dxfId="3" priority="4" bottom="1" rank="1"/>
  </conditionalFormatting>
  <conditionalFormatting sqref="E5">
    <cfRule type="expression" dxfId="2" priority="3">
      <formula>$E$3*$E$4&gt;$E$5</formula>
    </cfRule>
  </conditionalFormatting>
  <conditionalFormatting sqref="H5">
    <cfRule type="expression" dxfId="1" priority="2">
      <formula>$H$4&lt;&gt;$H$3</formula>
    </cfRule>
  </conditionalFormatting>
  <dataValidations count="1">
    <dataValidation type="list" allowBlank="1" showInputMessage="1" showErrorMessage="1" sqref="B20">
      <formula1>"Sand, Falsk"</formula1>
    </dataValidation>
  </dataValidations>
  <pageMargins left="0.74803149606299213" right="0.74803149606299213" top="0.98425196850393704" bottom="0.98425196850393704" header="0.51181102362204722" footer="0.51181102362204722"/>
  <pageSetup paperSize="9" scale="99" fitToHeight="0" orientation="landscape" horizontalDpi="4294967292" verticalDpi="4294967292" r:id="rId1"/>
  <headerFooter>
    <oddHeader>&amp;C&amp;"-,Fed"&amp;16Vurdering af valg af bilordning</oddHeader>
    <oddFooter>&amp;R&amp;"-,Fed"RugaardRevision&amp;"-,Normal"
&amp;8Statsautoriseret revisionsfirma
Mobil 2585 4821
www.rugaardrevision.dk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Bilordning</vt:lpstr>
    </vt:vector>
  </TitlesOfParts>
  <Company>MD-Import ApS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David</dc:creator>
  <cp:lastModifiedBy>kontor1</cp:lastModifiedBy>
  <cp:lastPrinted>2013-01-13T17:21:04Z</cp:lastPrinted>
  <dcterms:created xsi:type="dcterms:W3CDTF">2012-05-09T19:26:18Z</dcterms:created>
  <dcterms:modified xsi:type="dcterms:W3CDTF">2013-01-22T17:13:00Z</dcterms:modified>
</cp:coreProperties>
</file>